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65" windowWidth="9135" windowHeight="10080" tabRatio="848" activeTab="0"/>
  </bookViews>
  <sheets>
    <sheet name="Zonal Rates" sheetId="1" r:id="rId1"/>
    <sheet name="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<sst xmlns="http://schemas.openxmlformats.org/spreadsheetml/2006/main" count="119" uniqueCount="64">
  <si>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</si>
  <si>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</si>
  <si>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</si>
  <si>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</si>
  <si>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</si>
  <si>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</si>
  <si>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</si>
  <si>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</si>
  <si>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</si>
  <si>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</si>
  <si>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</si>
  <si>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</si>
  <si>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</si>
  <si>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</si>
  <si>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</si>
  <si>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</si>
  <si>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</si>
  <si>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</si>
  <si>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</si>
  <si>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</si>
  <si>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</si>
  <si>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</si>
  <si>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</si>
  <si>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</si>
  <si>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</si>
  <si>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</si>
  <si>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</si>
  <si>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</si>
  <si>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</si>
  <si>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</si>
  <si>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</si>
  <si>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</si>
  <si>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</si>
  <si>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</si>
  <si>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</si>
  <si>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</si>
  <si>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</si>
  <si>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</si>
  <si>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</si>
  <si>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</si>
  <si>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</si>
  <si>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</si>
  <si>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</si>
  <si>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</si>
  <si>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</si>
  <si>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</si>
  <si>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</si>
  <si>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</si>
  <si>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</si>
  <si>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</si>
  <si>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</si>
  <si>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</si>
  <si>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</si>
  <si>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</si>
  <si>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>11a</t>
  </si>
  <si>
    <t>Facility Credits under PJM OATT Section 30.9</t>
  </si>
  <si>
    <t>(TCOS Ln 3)</t>
  </si>
  <si>
    <t>PRIOR YEAR TRUE-UP (2017 including interest)</t>
  </si>
  <si>
    <t xml:space="preserve">  </t>
  </si>
  <si>
    <t xml:space="preserve">EXISTING ZONAL ATRR FOR PJM OATT </t>
  </si>
  <si>
    <t>RTEP ATRR FOR PJM COLLECTION UNDER SCHEDULE 12</t>
  </si>
  <si>
    <t>Actual Costs Through December 31, 2023</t>
  </si>
  <si>
    <t>True-up Included with rates effective January 1, 2024</t>
  </si>
  <si>
    <t>True-up Included with rates effective January 1, 2025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</si>
</sst>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3" fontId="10" fillId="34" borderId="0" xfId="42" applyNumberFormat="1" applyFont="1" applyFill="1" applyAlignment="1" applyProtection="1">
      <alignment/>
      <protection locked="0"/>
    </xf>
    <xf numFmtId="170" fontId="6" fillId="34" borderId="0" xfId="57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3" fontId="10" fillId="34" borderId="0" xfId="42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%20RATES%20PJM\PJM%20Transmission%20Rates\True%20Ups\OPCOs\PJM%202023%20Actual%20(ATRR)\Schedule%201A\2023_Schedule1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Schedule 1A Summary"/>
      <sheetName val="PJM Check to GL"/>
      <sheetName val="PJM Schedule 1A Credit Reports"/>
      <sheetName val="GL Revenue Summary"/>
      <sheetName val="Schedule 1A Revenues from GL"/>
      <sheetName val="MWh"/>
      <sheetName val="Sch 1 Rates OpCo"/>
      <sheetName val="Sch 1 Rates Trans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view="pageBreakPreview" zoomScale="85" zoomScaleSheetLayoutView="85" workbookViewId="0" topLeftCell="A1">
      <selection activeCell="A5" sqref="A5:U5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140625" style="1" customWidth="1"/>
    <col min="11" max="11" width="18.421875" style="1" bestFit="1" customWidth="1"/>
    <col min="12" max="12" width="3.421875" style="1" customWidth="1"/>
    <col min="13" max="13" width="18.281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14062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2023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5">
      <c r="A5" s="133" t="s">
        <v>63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1200932551.0786579</v>
      </c>
      <c r="J15" s="20"/>
      <c r="K15" s="105">
        <v>481746848.87626934</v>
      </c>
      <c r="L15" s="87"/>
      <c r="M15" s="86">
        <v>197548307.97255805</v>
      </c>
      <c r="N15" s="88"/>
      <c r="O15" s="86">
        <v>85133657.6086759</v>
      </c>
      <c r="P15" s="88"/>
      <c r="Q15" s="86">
        <v>7347756.991304653</v>
      </c>
      <c r="R15" s="88"/>
      <c r="S15" s="86">
        <v>413516204.1327047</v>
      </c>
      <c r="T15" s="88"/>
      <c r="U15" s="86">
        <v>15639775.497145252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41334113.366</v>
      </c>
      <c r="J17" s="20"/>
      <c r="K17" s="86">
        <v>12021642.309999999</v>
      </c>
      <c r="L17" s="87"/>
      <c r="M17" s="86">
        <v>8042305.279999999</v>
      </c>
      <c r="N17" s="88"/>
      <c r="O17" s="86">
        <v>508928.89999999997</v>
      </c>
      <c r="P17" s="88"/>
      <c r="Q17" s="86">
        <v>116130.97</v>
      </c>
      <c r="R17" s="88"/>
      <c r="S17" s="86">
        <v>17241777.056</v>
      </c>
      <c r="T17" s="88"/>
      <c r="U17" s="86">
        <v>3403328.85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47</v>
      </c>
      <c r="H19" s="4"/>
      <c r="I19" s="19">
        <f>SUM(K19,M19,O19,Q19,S19,U19)</f>
        <v>1159598437.712658</v>
      </c>
      <c r="J19" s="22"/>
      <c r="K19" s="22">
        <f>+K15-K17</f>
        <v>469725206.56626934</v>
      </c>
      <c r="L19" s="22"/>
      <c r="M19" s="22">
        <f>+M15-M17</f>
        <v>189506002.69255805</v>
      </c>
      <c r="N19" s="19"/>
      <c r="O19" s="22">
        <f>+O15-O17</f>
        <v>84624728.70867589</v>
      </c>
      <c r="P19" s="19"/>
      <c r="Q19" s="22">
        <f>+Q15-Q17</f>
        <v>7231626.021304653</v>
      </c>
      <c r="R19" s="19"/>
      <c r="S19" s="72">
        <f>+S15-S17</f>
        <v>396274427.0767047</v>
      </c>
      <c r="T19" s="19"/>
      <c r="U19" s="22">
        <f>+U15-U17</f>
        <v>12236446.647145253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42734136.71661831</v>
      </c>
      <c r="J22" s="115"/>
      <c r="K22" s="116">
        <v>27855789.953609895</v>
      </c>
      <c r="L22" s="117"/>
      <c r="M22" s="116">
        <v>5599849.560984447</v>
      </c>
      <c r="N22" s="116"/>
      <c r="O22" s="116">
        <v>0</v>
      </c>
      <c r="P22" s="116"/>
      <c r="Q22" s="116">
        <v>0</v>
      </c>
      <c r="R22" s="116"/>
      <c r="S22" s="116">
        <v>9162605.584788617</v>
      </c>
      <c r="T22" s="116"/>
      <c r="U22" s="116">
        <v>115891.61723534885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K)"</f>
        <v>(Worksheet K)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42734136.71661831</v>
      </c>
      <c r="J24" s="115"/>
      <c r="K24" s="120">
        <f>+K23+K22</f>
        <v>27855789.953609895</v>
      </c>
      <c r="L24" s="120"/>
      <c r="M24" s="120">
        <f>+M23+M22</f>
        <v>5599849.560984447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9162605.584788617</v>
      </c>
      <c r="T24" s="114"/>
      <c r="U24" s="120">
        <f>+U23+U22</f>
        <v>115891.61723534885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1116864300.9960396</v>
      </c>
      <c r="J26" s="22"/>
      <c r="K26" s="77">
        <f>+K19-K24</f>
        <v>441869416.61265945</v>
      </c>
      <c r="L26" s="77"/>
      <c r="M26" s="77">
        <f>+M19-M24</f>
        <v>183906153.13157362</v>
      </c>
      <c r="N26" s="19"/>
      <c r="O26" s="77">
        <f>+O19-O24</f>
        <v>84624728.70867589</v>
      </c>
      <c r="P26" s="19"/>
      <c r="Q26" s="77">
        <f>+Q19-Q24</f>
        <v>7231626.021304653</v>
      </c>
      <c r="R26" s="19"/>
      <c r="S26" s="78">
        <f>+S19-S24</f>
        <v>387111821.49191606</v>
      </c>
      <c r="T26" s="19"/>
      <c r="U26" s="77">
        <f>+U19-U24</f>
        <v>12120555.029909903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1116864300.9960396</v>
      </c>
      <c r="J30" s="22"/>
      <c r="K30" s="77">
        <f>+K26+K28</f>
        <v>441869416.61265945</v>
      </c>
      <c r="L30" s="77"/>
      <c r="M30" s="78">
        <f>+M26+M28</f>
        <v>183906153.13157362</v>
      </c>
      <c r="N30" s="19"/>
      <c r="O30" s="77">
        <f>+O26+O28</f>
        <v>84624728.70867589</v>
      </c>
      <c r="P30" s="19"/>
      <c r="Q30" s="77">
        <f>+Q26+Q28</f>
        <v>7231626.021304653</v>
      </c>
      <c r="R30" s="19"/>
      <c r="S30" s="78">
        <f>+S26+S28</f>
        <v>387111821.49191606</v>
      </c>
      <c r="T30" s="19"/>
      <c r="U30" s="77">
        <f>+U26+U28</f>
        <v>12120555.029909903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(2022) ACTUAL ATRR</v>
      </c>
      <c r="E32" s="6"/>
      <c r="F32" s="21"/>
      <c r="G32" s="25" t="str">
        <f>"Input from "&amp;V1-1&amp;" True-up"</f>
        <v>Input from 2022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(2022)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57</v>
      </c>
      <c r="E34" s="6"/>
      <c r="F34" s="21"/>
      <c r="G34" s="21" t="s">
        <v>53</v>
      </c>
      <c r="H34" s="4"/>
      <c r="I34" s="19">
        <f>SUM(K34,M34,O34,Q34,S34,U34)</f>
        <v>0</v>
      </c>
      <c r="J34" s="112"/>
      <c r="K34" s="112">
        <v>0</v>
      </c>
      <c r="L34" s="112"/>
      <c r="M34" s="112">
        <v>0</v>
      </c>
      <c r="N34" s="112"/>
      <c r="O34" s="112">
        <v>0</v>
      </c>
      <c r="P34" s="112"/>
      <c r="Q34" s="112">
        <v>0</v>
      </c>
      <c r="R34" s="112"/>
      <c r="S34" s="112">
        <v>0</v>
      </c>
      <c r="T34" s="112"/>
      <c r="U34" s="112">
        <v>0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54</v>
      </c>
      <c r="D36" s="18" t="s">
        <v>55</v>
      </c>
      <c r="E36" s="6"/>
      <c r="F36" s="21"/>
      <c r="G36" s="25" t="s">
        <v>56</v>
      </c>
      <c r="H36" s="4"/>
      <c r="I36" s="114">
        <f>SUM(K36,M36,O36,Q36,S36,U36)</f>
        <v>9386584.194254156</v>
      </c>
      <c r="J36" s="22"/>
      <c r="K36" s="77"/>
      <c r="L36" s="77"/>
      <c r="M36" s="78">
        <v>343910.31425415445</v>
      </c>
      <c r="N36" s="19"/>
      <c r="O36" s="77"/>
      <c r="P36" s="19"/>
      <c r="Q36" s="77"/>
      <c r="R36" s="19"/>
      <c r="S36" s="78">
        <v>9042673.88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4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2:29" ht="16.5" thickBot="1">
      <c r="B38" s="7">
        <f>+B34+1</f>
        <v>12</v>
      </c>
      <c r="C38" s="8"/>
      <c r="D38" s="27" t="s">
        <v>59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1126250885.1902938</v>
      </c>
      <c r="J38" s="22"/>
      <c r="K38" s="32">
        <f>+K30+K34</f>
        <v>441869416.61265945</v>
      </c>
      <c r="L38" s="34"/>
      <c r="M38" s="32">
        <f>+M30+M34+M36</f>
        <v>184250063.44582778</v>
      </c>
      <c r="N38" s="19"/>
      <c r="O38" s="32">
        <f>+O30+O34</f>
        <v>84624728.70867589</v>
      </c>
      <c r="P38" s="19"/>
      <c r="Q38" s="32">
        <f>+Q30+Q34</f>
        <v>7231626.021304653</v>
      </c>
      <c r="R38" s="19"/>
      <c r="S38" s="32">
        <f>+S30+S34+S36</f>
        <v>396154495.37191606</v>
      </c>
      <c r="T38" s="19"/>
      <c r="U38" s="32">
        <f>+U30+U34</f>
        <v>12120555.029909903</v>
      </c>
      <c r="V38" s="92"/>
      <c r="W38" s="96"/>
      <c r="X38" s="97"/>
      <c r="Y38" s="97"/>
      <c r="Z38" s="97"/>
      <c r="AA38" s="97"/>
      <c r="AB38" s="97"/>
      <c r="AC38" s="92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2" ht="15.7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2:22" ht="15">
      <c r="B41" s="7">
        <f>+B38+1</f>
        <v>13</v>
      </c>
      <c r="C41" s="8"/>
      <c r="D41" s="35" t="str">
        <f>""&amp;V1&amp;" AEP East Zone Network Service Peak Load (1 CP)"</f>
        <v>2023 AEP East Zone Network Service Peak Load (1 CP)</v>
      </c>
      <c r="E41" s="6"/>
      <c r="F41" s="21"/>
      <c r="G41" s="25"/>
      <c r="H41" s="4"/>
      <c r="I41" s="128">
        <v>22825.6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49341.5676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4111.7973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948.8763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189.7753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135.1824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11.861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5.6326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42734136.71661831</v>
      </c>
      <c r="J52" s="42"/>
      <c r="K52" s="47">
        <f>K24</f>
        <v>27855789.953609895</v>
      </c>
      <c r="L52" s="42"/>
      <c r="M52" s="47">
        <f>M24</f>
        <v>5599849.560984447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9162605.584788617</v>
      </c>
      <c r="T52" s="40"/>
      <c r="U52" s="47">
        <f>U24</f>
        <v>115891.61723534885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53</v>
      </c>
      <c r="H54" s="42"/>
      <c r="I54" s="46">
        <f>SUM(K54,M54,O54,Q54,S54,U54)</f>
        <v>0</v>
      </c>
      <c r="J54" s="38"/>
      <c r="K54" s="103">
        <v>0</v>
      </c>
      <c r="L54" s="113"/>
      <c r="M54" s="104">
        <v>0</v>
      </c>
      <c r="N54" s="46"/>
      <c r="O54" s="104">
        <v>0</v>
      </c>
      <c r="P54" s="46"/>
      <c r="Q54" s="104">
        <v>0</v>
      </c>
      <c r="R54" s="46"/>
      <c r="S54" s="104">
        <v>0</v>
      </c>
      <c r="T54" s="46"/>
      <c r="U54" s="104">
        <v>0</v>
      </c>
    </row>
    <row r="55" spans="2:21" ht="16.5" thickBot="1">
      <c r="B55" s="45">
        <f>+B54+1</f>
        <v>24</v>
      </c>
      <c r="C55" s="42"/>
      <c r="D55" s="67" t="s">
        <v>60</v>
      </c>
      <c r="E55" s="29"/>
      <c r="F55" s="29"/>
      <c r="G55" s="48"/>
      <c r="H55" s="48"/>
      <c r="I55" s="49">
        <f>+I52+I53+I54</f>
        <v>42734136.71661831</v>
      </c>
      <c r="J55" s="42"/>
      <c r="K55" s="50">
        <f>+K52+K53+K54</f>
        <v>27855789.953609895</v>
      </c>
      <c r="L55" s="42"/>
      <c r="M55" s="50">
        <f>+M52+M53+M54</f>
        <v>5599849.560984447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9162605.584788617</v>
      </c>
      <c r="T55" s="40"/>
      <c r="U55" s="50">
        <f>+U52+U53+U54</f>
        <v>115891.61723534885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 t="s">
        <v>58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7" right="0.7" top="0.75" bottom="0.75" header="0.3" footer="0.3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F42" sqref="F42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2023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1" ht="15">
      <c r="A4" s="132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6"/>
      <c r="U4" s="126"/>
    </row>
    <row r="5" spans="1:21" ht="15">
      <c r="A5" s="133" t="s">
        <v>62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7"/>
      <c r="U5" s="127"/>
    </row>
    <row r="6" spans="2:10" ht="15">
      <c r="B6" s="7"/>
      <c r="C6" s="8"/>
      <c r="D6" s="6"/>
      <c r="H6" s="6"/>
      <c r="I6" s="9"/>
      <c r="J6" s="9"/>
    </row>
    <row r="7" spans="1:19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21976919.799999997</v>
      </c>
      <c r="H15" s="74"/>
      <c r="I15" s="34">
        <v>11292938.479999999</v>
      </c>
      <c r="J15" s="34"/>
      <c r="K15" s="34">
        <v>6544590.130000001</v>
      </c>
      <c r="L15" s="19"/>
      <c r="M15" s="34">
        <v>2132409.83</v>
      </c>
      <c r="N15" s="19"/>
      <c r="O15" s="34">
        <v>13262.23</v>
      </c>
      <c r="P15" s="19"/>
      <c r="Q15" s="34">
        <v>540886.45</v>
      </c>
      <c r="R15" s="19"/>
      <c r="S15" s="34">
        <v>1452832.68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13966411.879999999</v>
      </c>
      <c r="H16" s="74"/>
      <c r="I16" s="34">
        <v>6757186.03</v>
      </c>
      <c r="J16" s="34"/>
      <c r="K16" s="34">
        <v>4813644.01</v>
      </c>
      <c r="L16" s="19"/>
      <c r="M16" s="34">
        <v>1368435.48</v>
      </c>
      <c r="N16" s="19"/>
      <c r="O16" s="34">
        <v>0</v>
      </c>
      <c r="P16" s="19"/>
      <c r="Q16" s="34">
        <v>-70042.51</v>
      </c>
      <c r="R16" s="19"/>
      <c r="S16" s="34">
        <v>1097188.87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4051849.5400000005</v>
      </c>
      <c r="H17" s="74"/>
      <c r="I17" s="59">
        <v>1973833.27</v>
      </c>
      <c r="J17" s="34"/>
      <c r="K17" s="59">
        <v>1390481.12</v>
      </c>
      <c r="L17" s="19"/>
      <c r="M17" s="59">
        <v>369552.97</v>
      </c>
      <c r="N17" s="19"/>
      <c r="O17" s="59">
        <v>0</v>
      </c>
      <c r="P17" s="19"/>
      <c r="Q17" s="59">
        <v>0</v>
      </c>
      <c r="R17" s="19"/>
      <c r="S17" s="59">
        <v>317982.18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3958658.3799999976</v>
      </c>
      <c r="H18" s="74"/>
      <c r="I18" s="34">
        <f>+I15-I16-I17</f>
        <v>2561919.1799999983</v>
      </c>
      <c r="J18" s="34"/>
      <c r="K18" s="75">
        <f>+K15-K16-K17</f>
        <v>340465.00000000093</v>
      </c>
      <c r="L18" s="19"/>
      <c r="M18" s="34">
        <f>+M15-M16-M17</f>
        <v>394421.3800000001</v>
      </c>
      <c r="N18" s="19"/>
      <c r="O18" s="34">
        <f>+O15-O16-O17</f>
        <v>13262.23</v>
      </c>
      <c r="P18" s="19"/>
      <c r="Q18" s="75">
        <f>+Q15-Q16-Q17</f>
        <v>610928.96</v>
      </c>
      <c r="R18" s="19"/>
      <c r="S18" s="34">
        <f>+S15-S16-S17</f>
        <v>37661.62999999983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682208.9000000003</v>
      </c>
      <c r="H20" s="115"/>
      <c r="I20" s="125">
        <v>843772.4997245192</v>
      </c>
      <c r="J20" s="120"/>
      <c r="K20" s="125">
        <v>106388.43045569073</v>
      </c>
      <c r="L20" s="114"/>
      <c r="M20" s="125">
        <v>82329.42444966953</v>
      </c>
      <c r="N20" s="114"/>
      <c r="O20" s="125">
        <v>-5750.275244301592</v>
      </c>
      <c r="P20" s="114"/>
      <c r="Q20" s="125">
        <v>-367199.1221455329</v>
      </c>
      <c r="R20" s="114"/>
      <c r="S20" s="125">
        <v>22667.942759955207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3276449.4799999986</v>
      </c>
      <c r="H22" s="22"/>
      <c r="I22" s="70">
        <f>I18-I20</f>
        <v>1718146.680275479</v>
      </c>
      <c r="J22" s="77"/>
      <c r="K22" s="82">
        <f>K18-K20</f>
        <v>234076.56954431022</v>
      </c>
      <c r="L22" s="19"/>
      <c r="M22" s="70">
        <f>M18-M20</f>
        <v>312091.9555503306</v>
      </c>
      <c r="N22" s="19"/>
      <c r="O22" s="70">
        <f>O18-O20</f>
        <v>19012.505244301592</v>
      </c>
      <c r="P22" s="19"/>
      <c r="Q22" s="82">
        <f>Q18-Q20</f>
        <v>978128.0821455328</v>
      </c>
      <c r="R22" s="19"/>
      <c r="S22" s="70">
        <f>S18-S20</f>
        <v>14993.687240044623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(2022) ACTUAL ARR</v>
      </c>
      <c r="E24" s="25" t="str">
        <f>"Input from "&amp;T1-1&amp;" True-up"</f>
        <v>Input from 2022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(2022)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3276449.4799999986</v>
      </c>
      <c r="H30" s="74"/>
      <c r="I30" s="33">
        <f>+I22+I26+I28</f>
        <v>1718146.680275479</v>
      </c>
      <c r="J30" s="34"/>
      <c r="K30" s="73">
        <f>+K22+K26+K28</f>
        <v>234076.56954431022</v>
      </c>
      <c r="L30" s="19"/>
      <c r="M30" s="33">
        <f>+M22+M26+M28</f>
        <v>312091.9555503306</v>
      </c>
      <c r="N30" s="19"/>
      <c r="O30" s="33">
        <f>+O22+O26+O28</f>
        <v>19012.505244301592</v>
      </c>
      <c r="P30" s="19"/>
      <c r="Q30" s="73">
        <f>+Q22+Q26+Q28</f>
        <v>978128.0821455328</v>
      </c>
      <c r="R30" s="19"/>
      <c r="S30" s="33">
        <f>+S22+S26+S28</f>
        <v>14993.687240044623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2023 AEP East Zone Annual MWh</v>
      </c>
      <c r="E33" s="8"/>
      <c r="F33" s="21"/>
      <c r="G33" s="123">
        <v>121151970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0.02704412879130235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Joshua P Baluch</cp:lastModifiedBy>
  <cp:lastPrinted>2020-05-26T13:15:14Z</cp:lastPrinted>
  <dcterms:created xsi:type="dcterms:W3CDTF">2008-07-20T22:34:28Z</dcterms:created>
  <dcterms:modified xsi:type="dcterms:W3CDTF">2024-05-24T15:15:14Z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bf636c67-e5c3-48ec-bcc4-37b9eb223805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ClsUserRVM">
    <vt:lpwstr>[]</vt:lpwstr>
  </property>
  <property fmtid="{D5CDD505-2E9C-101B-9397-08002B2CF9AE}" pid="6" name="bjLabelHistoryID">
    <vt:lpwstr>{20EA8BCF-F4FD-4C4D-B691-87C34479F5C9}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uid="50c31824-0780-4910-87d1-eaaffd182d42" value="" /&gt;&lt;/sisl&gt;</vt:lpwstr>
  </property>
</Properties>
</file>